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/>
  <calcPr fullCalcOnLoad="1"/>
</workbook>
</file>

<file path=xl/sharedStrings.xml><?xml version="1.0" encoding="utf-8"?>
<sst xmlns="http://schemas.openxmlformats.org/spreadsheetml/2006/main" count="176" uniqueCount="38">
  <si>
    <t>Наименование услуги</t>
  </si>
  <si>
    <t>Ед.изм. тарифа</t>
  </si>
  <si>
    <t>% роста в связи с увеличением тарифа</t>
  </si>
  <si>
    <t>суммарный рост в денежном выражении, руб.</t>
  </si>
  <si>
    <t>тариф</t>
  </si>
  <si>
    <t>норматив</t>
  </si>
  <si>
    <t>размер платы (руб. в месяц с чел.)</t>
  </si>
  <si>
    <t>рост размера платы,%</t>
  </si>
  <si>
    <t xml:space="preserve">Плата за теплоснабжение </t>
  </si>
  <si>
    <t>руб./Гкал</t>
  </si>
  <si>
    <t>Плата за холодное водоснабжение</t>
  </si>
  <si>
    <t>руб./куб.м</t>
  </si>
  <si>
    <t>Плата за водоотведение</t>
  </si>
  <si>
    <t>Плата за горячее водоснабжение</t>
  </si>
  <si>
    <t>Плата за природный газ</t>
  </si>
  <si>
    <t>Плата за электроэнергию в квартирах с электроплитами</t>
  </si>
  <si>
    <t>руб./ кВт/ч</t>
  </si>
  <si>
    <r>
      <t xml:space="preserve">Платежи за </t>
    </r>
    <r>
      <rPr>
        <b/>
        <i/>
        <sz val="11"/>
        <rFont val="Arial Cyr"/>
        <family val="0"/>
      </rPr>
      <t>коммунальные услуги</t>
    </r>
  </si>
  <si>
    <t>руб.</t>
  </si>
  <si>
    <t>1 ком. кв.  32 м2</t>
  </si>
  <si>
    <t>1 человек</t>
  </si>
  <si>
    <t>2 ком. кв. 46 м2</t>
  </si>
  <si>
    <t>2 человека</t>
  </si>
  <si>
    <t xml:space="preserve">3 ком. кв. 65 м2 </t>
  </si>
  <si>
    <t>3 человека</t>
  </si>
  <si>
    <t>Плата за электроэнергию в квартирах с газовыми плитами</t>
  </si>
  <si>
    <t>Плата за электроотопление по нормативу</t>
  </si>
  <si>
    <t>Плата за природный газ пищеприготовление</t>
  </si>
  <si>
    <t>Плата за природный газ отопление</t>
  </si>
  <si>
    <t>1 полугодие 2021года</t>
  </si>
  <si>
    <t>с 01.07.2021</t>
  </si>
  <si>
    <t>1 полугодие 2021 года</t>
  </si>
  <si>
    <t>2 полугодие 2021 года</t>
  </si>
  <si>
    <t>Дома со всеми видами удобств для сел Сурского городского поселения МО "Сурский район"</t>
  </si>
  <si>
    <t>Дома со всеми видами удобств для Сурского городского поселения МО "Сурский район"</t>
  </si>
  <si>
    <t>Дома без удобств Сурского городского поселения МО "Сурский район"</t>
  </si>
  <si>
    <t>Дома без удобств сельских поселений МО "Сурский район"</t>
  </si>
  <si>
    <t>Дома с частичными видами удобств  МО "Сурский район"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</si>
</sst>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13"/>
      <name val="Arial Cyr"/>
      <family val="2"/>
    </font>
    <font>
      <b/>
      <i/>
      <sz val="11"/>
      <name val="Arial Cyr"/>
      <family val="0"/>
    </font>
    <font>
      <b/>
      <sz val="11"/>
      <name val="Arial Cyr"/>
      <family val="2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2" fillId="0" borderId="0">
      <alignment/>
      <protection/>
    </xf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wrapText="1"/>
      <protection/>
    </xf>
    <xf numFmtId="0" fontId="2" fillId="0" borderId="10" xfId="52" applyFont="1" applyFill="1" applyBorder="1" applyAlignment="1">
      <alignment horizontal="center" wrapText="1"/>
      <protection/>
    </xf>
    <xf numFmtId="2" fontId="3" fillId="0" borderId="10" xfId="52" applyNumberFormat="1" applyFont="1" applyBorder="1">
      <alignment/>
      <protection/>
    </xf>
    <xf numFmtId="0" fontId="3" fillId="0" borderId="10" xfId="52" applyFont="1" applyBorder="1">
      <alignment/>
      <protection/>
    </xf>
    <xf numFmtId="2" fontId="3" fillId="0" borderId="10" xfId="52" applyNumberFormat="1" applyFont="1" applyFill="1" applyBorder="1">
      <alignment/>
      <protection/>
    </xf>
    <xf numFmtId="0" fontId="3" fillId="0" borderId="10" xfId="52" applyFont="1" applyFill="1" applyBorder="1">
      <alignment/>
      <protection/>
    </xf>
    <xf numFmtId="0" fontId="6" fillId="0" borderId="10" xfId="52" applyFont="1" applyFill="1" applyBorder="1" applyAlignment="1">
      <alignment horizontal="left" wrapText="1"/>
      <protection/>
    </xf>
    <xf numFmtId="164" fontId="3" fillId="0" borderId="10" xfId="52" applyNumberFormat="1" applyFont="1" applyFill="1" applyBorder="1">
      <alignment/>
      <protection/>
    </xf>
    <xf numFmtId="164" fontId="3" fillId="0" borderId="10" xfId="52" applyNumberFormat="1" applyFont="1" applyBorder="1">
      <alignment/>
      <protection/>
    </xf>
    <xf numFmtId="2" fontId="0" fillId="0" borderId="0" xfId="0" applyNumberFormat="1" applyAlignment="1">
      <alignment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2" fontId="40" fillId="0" borderId="10" xfId="52" applyNumberFormat="1" applyFont="1" applyBorder="1">
      <alignment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4" fillId="0" borderId="11" xfId="52" applyFont="1" applyFill="1" applyBorder="1" applyAlignment="1">
      <alignment horizontal="center" vertical="center" wrapText="1"/>
      <protection/>
    </xf>
    <xf numFmtId="0" fontId="3" fillId="0" borderId="10" xfId="52" applyFont="1" applyFill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wrapText="1"/>
      <protection/>
    </xf>
    <xf numFmtId="0" fontId="3" fillId="0" borderId="12" xfId="52" applyFont="1" applyFill="1" applyBorder="1" applyAlignment="1">
      <alignment horizontal="center" vertical="center" wrapText="1"/>
      <protection/>
    </xf>
    <xf numFmtId="0" fontId="3" fillId="0" borderId="13" xfId="52" applyFont="1" applyFill="1" applyBorder="1" applyAlignment="1">
      <alignment horizontal="center" vertical="center" wrapText="1"/>
      <protection/>
    </xf>
    <xf numFmtId="0" fontId="3" fillId="0" borderId="14" xfId="52" applyFont="1" applyFill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tabSelected="1" zoomScalePageLayoutView="0" workbookViewId="0" topLeftCell="A1">
      <selection activeCell="N3" sqref="N3"/>
    </sheetView>
  </sheetViews>
  <sheetFormatPr defaultColWidth="9.140625" defaultRowHeight="15"/>
  <cols>
    <col min="1" max="1" width="27.140625" style="0" customWidth="1"/>
    <col min="2" max="2" width="11.00390625" style="0" customWidth="1"/>
  </cols>
  <sheetData>
    <row r="1" spans="1:18" ht="57" customHeight="1">
      <c r="A1" s="17" t="s">
        <v>33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"/>
      <c r="M1" s="1"/>
      <c r="N1" s="1"/>
      <c r="O1" s="1"/>
      <c r="P1" s="1"/>
      <c r="Q1" s="1"/>
      <c r="R1" s="1"/>
    </row>
    <row r="2" spans="1:18" ht="15">
      <c r="A2" s="18" t="s">
        <v>0</v>
      </c>
      <c r="B2" s="18" t="s">
        <v>1</v>
      </c>
      <c r="C2" s="20" t="s">
        <v>31</v>
      </c>
      <c r="D2" s="21"/>
      <c r="E2" s="21"/>
      <c r="F2" s="20" t="s">
        <v>30</v>
      </c>
      <c r="G2" s="21"/>
      <c r="H2" s="21"/>
      <c r="I2" s="22"/>
      <c r="J2" s="18" t="s">
        <v>2</v>
      </c>
      <c r="K2" s="19" t="s">
        <v>3</v>
      </c>
      <c r="L2" s="1"/>
      <c r="M2" s="1"/>
      <c r="N2" s="1"/>
      <c r="O2" s="1"/>
      <c r="P2" s="1"/>
      <c r="Q2" s="1"/>
      <c r="R2" s="1"/>
    </row>
    <row r="3" spans="1:18" ht="84.75" customHeight="1">
      <c r="A3" s="18"/>
      <c r="B3" s="18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  <c r="H3" s="2" t="s">
        <v>6</v>
      </c>
      <c r="I3" s="2" t="s">
        <v>7</v>
      </c>
      <c r="J3" s="18"/>
      <c r="K3" s="19"/>
      <c r="L3" s="12"/>
      <c r="M3" s="12"/>
      <c r="N3" s="12"/>
      <c r="O3" s="12"/>
      <c r="P3" s="12"/>
      <c r="Q3" s="12"/>
      <c r="R3" s="12"/>
    </row>
    <row r="4" spans="1:18" ht="15">
      <c r="A4" s="3" t="s">
        <v>8</v>
      </c>
      <c r="B4" s="4" t="s">
        <v>9</v>
      </c>
      <c r="C4" s="5">
        <v>2092.46</v>
      </c>
      <c r="D4" s="10">
        <f>0.19/7</f>
        <v>0.027142857142857142</v>
      </c>
      <c r="E4" s="5">
        <f>C4*D4</f>
        <v>56.795342857142856</v>
      </c>
      <c r="F4" s="5">
        <v>2155.23</v>
      </c>
      <c r="G4" s="11">
        <f>0.19/7</f>
        <v>0.027142857142857142</v>
      </c>
      <c r="H4" s="5">
        <f>G4*F4</f>
        <v>58.4991</v>
      </c>
      <c r="I4" s="5">
        <f>H4/E4*100</f>
        <v>102.99981839557269</v>
      </c>
      <c r="J4" s="5">
        <f>F4/C4*100</f>
        <v>102.99981839557269</v>
      </c>
      <c r="K4" s="5">
        <f>H4-E4</f>
        <v>1.7037571428571425</v>
      </c>
      <c r="L4" s="12"/>
      <c r="M4" s="12"/>
      <c r="N4" s="12"/>
      <c r="O4" s="12"/>
      <c r="P4" s="12"/>
      <c r="Q4" s="12"/>
      <c r="R4" s="12"/>
    </row>
    <row r="5" spans="1:18" ht="26.25">
      <c r="A5" s="3" t="s">
        <v>10</v>
      </c>
      <c r="B5" s="4" t="s">
        <v>11</v>
      </c>
      <c r="C5" s="7">
        <v>46.78</v>
      </c>
      <c r="D5" s="7">
        <v>4.32</v>
      </c>
      <c r="E5" s="5">
        <f>C5*D5</f>
        <v>202.08960000000002</v>
      </c>
      <c r="F5" s="5">
        <v>48.46</v>
      </c>
      <c r="G5" s="5">
        <v>4.32</v>
      </c>
      <c r="H5" s="5">
        <f>G5*F5</f>
        <v>209.34720000000002</v>
      </c>
      <c r="I5" s="5">
        <f aca="true" t="shared" si="0" ref="I5:I13">H5/E5*100</f>
        <v>103.59127832407012</v>
      </c>
      <c r="J5" s="5">
        <f>F5/C5*100</f>
        <v>103.59127832407012</v>
      </c>
      <c r="K5" s="5">
        <f>H5-E5</f>
        <v>7.2575999999999965</v>
      </c>
      <c r="L5" s="12"/>
      <c r="M5" s="12"/>
      <c r="N5" s="12"/>
      <c r="O5" s="12"/>
      <c r="P5" s="12"/>
      <c r="Q5" s="12"/>
      <c r="R5" s="12"/>
    </row>
    <row r="6" spans="1:18" ht="15">
      <c r="A6" s="3" t="s">
        <v>12</v>
      </c>
      <c r="B6" s="4" t="s">
        <v>11</v>
      </c>
      <c r="C6" s="7">
        <v>39.67</v>
      </c>
      <c r="D6" s="7">
        <v>7.56</v>
      </c>
      <c r="E6" s="5">
        <f>C6*D6</f>
        <v>299.9052</v>
      </c>
      <c r="F6" s="5">
        <v>41.1</v>
      </c>
      <c r="G6" s="5">
        <v>7.56</v>
      </c>
      <c r="H6" s="5">
        <f>G6*F6</f>
        <v>310.716</v>
      </c>
      <c r="I6" s="5">
        <f t="shared" si="0"/>
        <v>103.60473909755483</v>
      </c>
      <c r="J6" s="5">
        <f>F6/C6*100</f>
        <v>103.60473909755483</v>
      </c>
      <c r="K6" s="5">
        <f>H6-E6</f>
        <v>10.810800000000029</v>
      </c>
      <c r="L6" s="12"/>
      <c r="M6" s="12"/>
      <c r="N6" s="12"/>
      <c r="O6" s="12"/>
      <c r="P6" s="12"/>
      <c r="Q6" s="12"/>
      <c r="R6" s="12"/>
    </row>
    <row r="7" spans="1:18" ht="26.25">
      <c r="A7" s="3" t="s">
        <v>13</v>
      </c>
      <c r="B7" s="4" t="s">
        <v>11</v>
      </c>
      <c r="C7" s="7">
        <v>155.6</v>
      </c>
      <c r="D7" s="7">
        <v>3.24</v>
      </c>
      <c r="E7" s="5">
        <f>C7*D7</f>
        <v>504.144</v>
      </c>
      <c r="F7" s="15">
        <v>160.27</v>
      </c>
      <c r="G7" s="5">
        <v>3.24</v>
      </c>
      <c r="H7" s="5">
        <f>G7*F7</f>
        <v>519.2748</v>
      </c>
      <c r="I7" s="5">
        <f t="shared" si="0"/>
        <v>103.00128534704372</v>
      </c>
      <c r="J7" s="5">
        <f>F7/C7*100</f>
        <v>103.00128534704372</v>
      </c>
      <c r="K7" s="5">
        <f>H7-E7</f>
        <v>15.130800000000022</v>
      </c>
      <c r="L7" s="12"/>
      <c r="M7" s="12"/>
      <c r="N7" s="12"/>
      <c r="O7" s="12"/>
      <c r="P7" s="12"/>
      <c r="Q7" s="12"/>
      <c r="R7" s="12"/>
    </row>
    <row r="8" spans="1:18" ht="15">
      <c r="A8" s="3" t="s">
        <v>14</v>
      </c>
      <c r="B8" s="4" t="s">
        <v>11</v>
      </c>
      <c r="C8" s="7"/>
      <c r="D8" s="8"/>
      <c r="E8" s="5"/>
      <c r="F8" s="5"/>
      <c r="G8" s="5"/>
      <c r="H8" s="5"/>
      <c r="I8" s="5"/>
      <c r="J8" s="5"/>
      <c r="K8" s="5"/>
      <c r="L8" s="12"/>
      <c r="M8" s="12"/>
      <c r="N8" s="12"/>
      <c r="O8" s="12"/>
      <c r="P8" s="12"/>
      <c r="Q8" s="12"/>
      <c r="R8" s="12"/>
    </row>
    <row r="9" spans="1:18" ht="39">
      <c r="A9" s="3" t="s">
        <v>15</v>
      </c>
      <c r="B9" s="4" t="s">
        <v>16</v>
      </c>
      <c r="C9" s="7">
        <v>2.73</v>
      </c>
      <c r="D9" s="7">
        <v>226</v>
      </c>
      <c r="E9" s="5">
        <f>C9*D9</f>
        <v>616.98</v>
      </c>
      <c r="F9" s="5">
        <v>2.82</v>
      </c>
      <c r="G9" s="5">
        <v>226</v>
      </c>
      <c r="H9" s="5">
        <f>G9*F9</f>
        <v>637.3199999999999</v>
      </c>
      <c r="I9" s="5">
        <f t="shared" si="0"/>
        <v>103.29670329670328</v>
      </c>
      <c r="J9" s="5">
        <f>F9/C9*100</f>
        <v>103.29670329670328</v>
      </c>
      <c r="K9" s="5">
        <f>H9-E9</f>
        <v>20.339999999999918</v>
      </c>
      <c r="L9" s="12"/>
      <c r="M9" s="12"/>
      <c r="N9" s="12"/>
      <c r="O9" s="12"/>
      <c r="P9" s="12"/>
      <c r="Q9" s="12"/>
      <c r="R9" s="12"/>
    </row>
    <row r="10" spans="1:18" ht="30">
      <c r="A10" s="9" t="s">
        <v>17</v>
      </c>
      <c r="B10" s="4" t="s">
        <v>18</v>
      </c>
      <c r="C10" s="5"/>
      <c r="D10" s="6"/>
      <c r="E10" s="5"/>
      <c r="F10" s="5"/>
      <c r="G10" s="5"/>
      <c r="H10" s="5"/>
      <c r="I10" s="5"/>
      <c r="J10" s="5"/>
      <c r="K10" s="5"/>
      <c r="L10" s="12"/>
      <c r="M10" s="12"/>
      <c r="N10" s="12"/>
      <c r="O10" s="12"/>
      <c r="P10" s="12"/>
      <c r="Q10" s="12"/>
      <c r="R10" s="12"/>
    </row>
    <row r="11" spans="1:18" ht="15">
      <c r="A11" s="3" t="s">
        <v>19</v>
      </c>
      <c r="B11" s="4" t="s">
        <v>20</v>
      </c>
      <c r="C11" s="5"/>
      <c r="D11" s="6"/>
      <c r="E11" s="5">
        <f>E4*32+E5+E6+E7+E8*32+E9</f>
        <v>3440.569771428571</v>
      </c>
      <c r="F11" s="5"/>
      <c r="G11" s="5"/>
      <c r="H11" s="5">
        <f>H4*32+H5+H6+H7+H8*32+H9</f>
        <v>3548.6292000000003</v>
      </c>
      <c r="I11" s="5">
        <f t="shared" si="0"/>
        <v>103.14074225347163</v>
      </c>
      <c r="J11" s="5"/>
      <c r="K11" s="5">
        <f>H11-E11</f>
        <v>108.05942857142918</v>
      </c>
      <c r="L11" s="12"/>
      <c r="M11" s="12"/>
      <c r="N11" s="12"/>
      <c r="O11" s="12"/>
      <c r="P11" s="12"/>
      <c r="Q11" s="12"/>
      <c r="R11" s="12"/>
    </row>
    <row r="12" spans="1:18" ht="15">
      <c r="A12" s="3" t="s">
        <v>21</v>
      </c>
      <c r="B12" s="4" t="s">
        <v>22</v>
      </c>
      <c r="C12" s="5"/>
      <c r="D12" s="6"/>
      <c r="E12" s="5">
        <f>E4*46+E5*2+E6*2+E7*2+E8*46+166*2*C9</f>
        <v>5531.223371428571</v>
      </c>
      <c r="F12" s="5"/>
      <c r="G12" s="5"/>
      <c r="H12" s="5">
        <f>H4*46+H5*2+H6*2+H7*2+H8*46+166*2*F9</f>
        <v>5705.8746</v>
      </c>
      <c r="I12" s="5">
        <f t="shared" si="0"/>
        <v>103.15755153685507</v>
      </c>
      <c r="J12" s="5"/>
      <c r="K12" s="5">
        <f>H12-E12</f>
        <v>174.65122857142887</v>
      </c>
      <c r="L12" s="12"/>
      <c r="M12" s="12"/>
      <c r="N12" s="12"/>
      <c r="O12" s="12"/>
      <c r="P12" s="12"/>
      <c r="Q12" s="12"/>
      <c r="R12" s="12"/>
    </row>
    <row r="13" spans="1:18" ht="15">
      <c r="A13" s="3" t="s">
        <v>23</v>
      </c>
      <c r="B13" s="4" t="s">
        <v>24</v>
      </c>
      <c r="C13" s="5"/>
      <c r="D13" s="6"/>
      <c r="E13" s="5">
        <f>E4*65+E5*3+E6*3+E7*3+E8*65+140*3*C9</f>
        <v>7856.713685714285</v>
      </c>
      <c r="F13" s="5"/>
      <c r="G13" s="5"/>
      <c r="H13" s="5">
        <f>H4*65+H5*3+H6*3+H7*3+H8*65+140*3*F9</f>
        <v>8104.8555</v>
      </c>
      <c r="I13" s="5">
        <f t="shared" si="0"/>
        <v>103.15834105978567</v>
      </c>
      <c r="J13" s="5"/>
      <c r="K13" s="5">
        <f>H13-E13</f>
        <v>248.14181428571464</v>
      </c>
      <c r="L13" s="12"/>
      <c r="M13" s="12"/>
      <c r="N13" s="12"/>
      <c r="O13" s="12"/>
      <c r="P13" s="12"/>
      <c r="Q13" s="12"/>
      <c r="R13" s="12"/>
    </row>
  </sheetData>
  <sheetProtection/>
  <mergeCells count="7">
    <mergeCell ref="A1:K1"/>
    <mergeCell ref="A2:A3"/>
    <mergeCell ref="B2:B3"/>
    <mergeCell ref="J2:J3"/>
    <mergeCell ref="K2:K3"/>
    <mergeCell ref="C2:E2"/>
    <mergeCell ref="F2:I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R13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7.140625" style="1" customWidth="1"/>
    <col min="2" max="2" width="10.57421875" style="1" customWidth="1"/>
    <col min="3" max="16384" width="9.140625" style="1" customWidth="1"/>
  </cols>
  <sheetData>
    <row r="1" spans="1:11" ht="48" customHeight="1">
      <c r="A1" s="17" t="s">
        <v>34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0</v>
      </c>
      <c r="B2" s="18" t="s">
        <v>1</v>
      </c>
      <c r="C2" s="20" t="s">
        <v>29</v>
      </c>
      <c r="D2" s="21"/>
      <c r="E2" s="21"/>
      <c r="F2" s="20" t="s">
        <v>30</v>
      </c>
      <c r="G2" s="21"/>
      <c r="H2" s="21"/>
      <c r="I2" s="22"/>
      <c r="J2" s="18" t="s">
        <v>2</v>
      </c>
      <c r="K2" s="19" t="s">
        <v>3</v>
      </c>
    </row>
    <row r="3" spans="1:18" ht="69.75" customHeight="1">
      <c r="A3" s="18"/>
      <c r="B3" s="18"/>
      <c r="C3" s="2" t="s">
        <v>4</v>
      </c>
      <c r="D3" s="2" t="s">
        <v>5</v>
      </c>
      <c r="E3" s="2" t="s">
        <v>6</v>
      </c>
      <c r="F3" s="2" t="s">
        <v>4</v>
      </c>
      <c r="G3" s="2" t="s">
        <v>5</v>
      </c>
      <c r="H3" s="2" t="s">
        <v>6</v>
      </c>
      <c r="I3" s="2" t="s">
        <v>7</v>
      </c>
      <c r="J3" s="18"/>
      <c r="K3" s="19"/>
      <c r="L3" s="12"/>
      <c r="M3" s="12"/>
      <c r="N3" s="12"/>
      <c r="O3" s="12"/>
      <c r="P3" s="12"/>
      <c r="Q3" s="12"/>
      <c r="R3" s="12"/>
    </row>
    <row r="4" spans="1:18" ht="15">
      <c r="A4" s="3" t="s">
        <v>8</v>
      </c>
      <c r="B4" s="4" t="s">
        <v>9</v>
      </c>
      <c r="C4" s="5">
        <v>2092.46</v>
      </c>
      <c r="D4" s="10">
        <f>0.19/7</f>
        <v>0.027142857142857142</v>
      </c>
      <c r="E4" s="5">
        <f aca="true" t="shared" si="0" ref="E4:E9">C4*D4</f>
        <v>56.795342857142856</v>
      </c>
      <c r="F4" s="5">
        <v>2155.23</v>
      </c>
      <c r="G4" s="11">
        <f>0.19/7</f>
        <v>0.027142857142857142</v>
      </c>
      <c r="H4" s="5">
        <f aca="true" t="shared" si="1" ref="H4:H9">G4*F4</f>
        <v>58.4991</v>
      </c>
      <c r="I4" s="5">
        <f>H4/E4*100</f>
        <v>102.99981839557269</v>
      </c>
      <c r="J4" s="5">
        <f>F4/C4*100</f>
        <v>102.99981839557269</v>
      </c>
      <c r="K4" s="5">
        <f>H4-E4</f>
        <v>1.7037571428571425</v>
      </c>
      <c r="L4" s="12"/>
      <c r="M4" s="12"/>
      <c r="N4" s="12"/>
      <c r="O4" s="12"/>
      <c r="P4" s="12"/>
      <c r="Q4" s="12"/>
      <c r="R4" s="12"/>
    </row>
    <row r="5" spans="1:18" ht="26.25">
      <c r="A5" s="3" t="s">
        <v>10</v>
      </c>
      <c r="B5" s="4" t="s">
        <v>11</v>
      </c>
      <c r="C5" s="7">
        <v>46.78</v>
      </c>
      <c r="D5" s="7">
        <v>4.32</v>
      </c>
      <c r="E5" s="5">
        <f t="shared" si="0"/>
        <v>202.08960000000002</v>
      </c>
      <c r="F5" s="5">
        <v>48.46</v>
      </c>
      <c r="G5" s="5">
        <v>4.32</v>
      </c>
      <c r="H5" s="5">
        <f t="shared" si="1"/>
        <v>209.34720000000002</v>
      </c>
      <c r="I5" s="5">
        <f aca="true" t="shared" si="2" ref="I5:I13">H5/E5*100</f>
        <v>103.59127832407012</v>
      </c>
      <c r="J5" s="5">
        <f>F5/C5*100</f>
        <v>103.59127832407012</v>
      </c>
      <c r="K5" s="5">
        <f>H5-E5</f>
        <v>7.2575999999999965</v>
      </c>
      <c r="L5" s="12"/>
      <c r="M5" s="12"/>
      <c r="N5" s="12"/>
      <c r="O5" s="12"/>
      <c r="P5" s="12"/>
      <c r="Q5" s="12"/>
      <c r="R5" s="12"/>
    </row>
    <row r="6" spans="1:18" ht="15">
      <c r="A6" s="3" t="s">
        <v>12</v>
      </c>
      <c r="B6" s="4" t="s">
        <v>11</v>
      </c>
      <c r="C6" s="7">
        <v>39.67</v>
      </c>
      <c r="D6" s="7">
        <v>7.56</v>
      </c>
      <c r="E6" s="5">
        <f t="shared" si="0"/>
        <v>299.9052</v>
      </c>
      <c r="F6" s="5">
        <v>41.1</v>
      </c>
      <c r="G6" s="5">
        <v>7.56</v>
      </c>
      <c r="H6" s="5">
        <f t="shared" si="1"/>
        <v>310.716</v>
      </c>
      <c r="I6" s="5">
        <f t="shared" si="2"/>
        <v>103.60473909755483</v>
      </c>
      <c r="J6" s="5">
        <f>F6/C6*100</f>
        <v>103.60473909755483</v>
      </c>
      <c r="K6" s="5">
        <f>H6-E6</f>
        <v>10.810800000000029</v>
      </c>
      <c r="L6" s="12"/>
      <c r="M6" s="12"/>
      <c r="N6" s="12"/>
      <c r="O6" s="12"/>
      <c r="P6" s="12"/>
      <c r="Q6" s="12"/>
      <c r="R6" s="12"/>
    </row>
    <row r="7" spans="1:18" ht="26.25">
      <c r="A7" s="3" t="s">
        <v>13</v>
      </c>
      <c r="B7" s="4" t="s">
        <v>11</v>
      </c>
      <c r="C7" s="7">
        <v>155.6</v>
      </c>
      <c r="D7" s="7">
        <v>3.24</v>
      </c>
      <c r="E7" s="5">
        <f t="shared" si="0"/>
        <v>504.144</v>
      </c>
      <c r="F7" s="5">
        <v>160.27</v>
      </c>
      <c r="G7" s="5">
        <v>3.24</v>
      </c>
      <c r="H7" s="5">
        <f t="shared" si="1"/>
        <v>519.2748</v>
      </c>
      <c r="I7" s="5">
        <f t="shared" si="2"/>
        <v>103.00128534704372</v>
      </c>
      <c r="J7" s="5">
        <f>F7/C7*100</f>
        <v>103.00128534704372</v>
      </c>
      <c r="K7" s="5">
        <f>H7-E7</f>
        <v>15.130800000000022</v>
      </c>
      <c r="L7" s="12"/>
      <c r="M7" s="12"/>
      <c r="N7" s="12"/>
      <c r="O7" s="12"/>
      <c r="P7" s="12"/>
      <c r="Q7" s="12"/>
      <c r="R7" s="12"/>
    </row>
    <row r="8" spans="1:18" ht="26.25">
      <c r="A8" s="3" t="s">
        <v>27</v>
      </c>
      <c r="B8" s="4" t="s">
        <v>11</v>
      </c>
      <c r="C8" s="7">
        <v>5.66</v>
      </c>
      <c r="D8" s="7">
        <v>31</v>
      </c>
      <c r="E8" s="5">
        <f t="shared" si="0"/>
        <v>175.46</v>
      </c>
      <c r="F8" s="5">
        <v>5.83</v>
      </c>
      <c r="G8" s="5">
        <v>31</v>
      </c>
      <c r="H8" s="5">
        <f t="shared" si="1"/>
        <v>180.73</v>
      </c>
      <c r="I8" s="5">
        <f t="shared" si="2"/>
        <v>103.00353356890459</v>
      </c>
      <c r="J8" s="5">
        <f>F8/C8*100</f>
        <v>103.00353356890459</v>
      </c>
      <c r="K8" s="5">
        <f>H8-E8</f>
        <v>5.269999999999982</v>
      </c>
      <c r="L8" s="12"/>
      <c r="M8" s="12"/>
      <c r="N8" s="12"/>
      <c r="O8" s="12"/>
      <c r="P8" s="12"/>
      <c r="Q8" s="12"/>
      <c r="R8" s="12"/>
    </row>
    <row r="9" spans="1:18" ht="39">
      <c r="A9" s="3" t="s">
        <v>25</v>
      </c>
      <c r="B9" s="4" t="s">
        <v>16</v>
      </c>
      <c r="C9" s="7">
        <v>3.9</v>
      </c>
      <c r="D9" s="7">
        <v>176</v>
      </c>
      <c r="E9" s="5">
        <f t="shared" si="0"/>
        <v>686.4</v>
      </c>
      <c r="F9" s="5">
        <v>4.03</v>
      </c>
      <c r="G9" s="5">
        <v>176</v>
      </c>
      <c r="H9" s="5">
        <f t="shared" si="1"/>
        <v>709.2800000000001</v>
      </c>
      <c r="I9" s="5">
        <f t="shared" si="2"/>
        <v>103.33333333333334</v>
      </c>
      <c r="J9" s="5">
        <f>F9/C9*100</f>
        <v>103.33333333333334</v>
      </c>
      <c r="K9" s="5">
        <f>H9-E9</f>
        <v>22.88000000000011</v>
      </c>
      <c r="L9" s="12"/>
      <c r="M9" s="12"/>
      <c r="N9" s="12"/>
      <c r="O9" s="12"/>
      <c r="P9" s="12"/>
      <c r="Q9" s="12"/>
      <c r="R9" s="12"/>
    </row>
    <row r="10" spans="1:18" ht="30">
      <c r="A10" s="9" t="s">
        <v>17</v>
      </c>
      <c r="B10" s="4" t="s">
        <v>18</v>
      </c>
      <c r="C10" s="5"/>
      <c r="D10" s="6"/>
      <c r="E10" s="5"/>
      <c r="F10" s="5"/>
      <c r="G10" s="5"/>
      <c r="H10" s="5"/>
      <c r="I10" s="5"/>
      <c r="J10" s="5"/>
      <c r="K10" s="5"/>
      <c r="L10" s="12"/>
      <c r="M10" s="12"/>
      <c r="N10" s="12"/>
      <c r="O10" s="12"/>
      <c r="P10" s="12"/>
      <c r="Q10" s="12"/>
      <c r="R10" s="12"/>
    </row>
    <row r="11" spans="1:18" ht="15">
      <c r="A11" s="3" t="s">
        <v>19</v>
      </c>
      <c r="B11" s="4" t="s">
        <v>20</v>
      </c>
      <c r="C11" s="5"/>
      <c r="D11" s="6"/>
      <c r="E11" s="5">
        <f>E4*32+E5+E6+E7+E8+E9</f>
        <v>3685.4497714285712</v>
      </c>
      <c r="F11" s="5"/>
      <c r="G11" s="5"/>
      <c r="H11" s="5">
        <f>H4*32+H5+H6+H7+H8+H9</f>
        <v>3801.3192000000004</v>
      </c>
      <c r="I11" s="5">
        <f t="shared" si="2"/>
        <v>103.14396982071786</v>
      </c>
      <c r="J11" s="5"/>
      <c r="K11" s="5">
        <f>H11-E11</f>
        <v>115.86942857142913</v>
      </c>
      <c r="L11" s="12"/>
      <c r="M11" s="12"/>
      <c r="N11" s="12"/>
      <c r="O11" s="12"/>
      <c r="P11" s="12"/>
      <c r="Q11" s="12"/>
      <c r="R11" s="12"/>
    </row>
    <row r="12" spans="1:18" ht="15">
      <c r="A12" s="3" t="s">
        <v>21</v>
      </c>
      <c r="B12" s="4" t="s">
        <v>22</v>
      </c>
      <c r="C12" s="5"/>
      <c r="D12" s="6"/>
      <c r="E12" s="5">
        <f>E4*46+E5*2+E6*2+E7*2+E8*2+141*2*C9</f>
        <v>6075.583371428572</v>
      </c>
      <c r="F12" s="5"/>
      <c r="G12" s="5"/>
      <c r="H12" s="5">
        <f>H4*46+H5*2+H6*2+H7*2+H8*2+141*2*F9</f>
        <v>6267.5546</v>
      </c>
      <c r="I12" s="5">
        <f t="shared" si="2"/>
        <v>103.15971680142198</v>
      </c>
      <c r="J12" s="5"/>
      <c r="K12" s="5">
        <f>H12-E12</f>
        <v>191.97122857142858</v>
      </c>
      <c r="L12" s="12"/>
      <c r="M12" s="12"/>
      <c r="N12" s="12"/>
      <c r="O12" s="12"/>
      <c r="P12" s="12"/>
      <c r="Q12" s="12"/>
      <c r="R12" s="12"/>
    </row>
    <row r="13" spans="1:18" ht="15">
      <c r="A13" s="3" t="s">
        <v>23</v>
      </c>
      <c r="B13" s="4" t="s">
        <v>24</v>
      </c>
      <c r="C13" s="5"/>
      <c r="D13" s="6"/>
      <c r="E13" s="5">
        <f>E4*65+E5*3+E6*3+E7*3+E8*3+124*3*C9</f>
        <v>8687.293685714285</v>
      </c>
      <c r="F13" s="5"/>
      <c r="G13" s="5"/>
      <c r="H13" s="5">
        <f>H4*65+H5*3+H6*3+H7*3+H8*3+124*3*F9</f>
        <v>8961.8055</v>
      </c>
      <c r="I13" s="5">
        <f t="shared" si="2"/>
        <v>103.1599232651376</v>
      </c>
      <c r="J13" s="5"/>
      <c r="K13" s="5">
        <f>H13-E13</f>
        <v>274.51181428571545</v>
      </c>
      <c r="L13" s="12"/>
      <c r="M13" s="12"/>
      <c r="N13" s="12"/>
      <c r="O13" s="12"/>
      <c r="P13" s="12"/>
      <c r="Q13" s="12"/>
      <c r="R13" s="12"/>
    </row>
  </sheetData>
  <sheetProtection/>
  <mergeCells count="7">
    <mergeCell ref="A1:K1"/>
    <mergeCell ref="A2:A3"/>
    <mergeCell ref="B2:B3"/>
    <mergeCell ref="C2:E2"/>
    <mergeCell ref="F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"/>
  <sheetViews>
    <sheetView zoomScalePageLayoutView="0" workbookViewId="0" topLeftCell="A1">
      <selection activeCell="O11" sqref="O11"/>
    </sheetView>
  </sheetViews>
  <sheetFormatPr defaultColWidth="9.140625" defaultRowHeight="15"/>
  <cols>
    <col min="1" max="1" width="27.140625" style="1" customWidth="1"/>
    <col min="2" max="2" width="11.28125" style="1" customWidth="1"/>
    <col min="3" max="16384" width="9.140625" style="1" customWidth="1"/>
  </cols>
  <sheetData>
    <row r="1" spans="1:11" ht="57" customHeight="1">
      <c r="A1" s="17" t="s">
        <v>37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0</v>
      </c>
      <c r="B2" s="18" t="s">
        <v>1</v>
      </c>
      <c r="C2" s="20" t="s">
        <v>31</v>
      </c>
      <c r="D2" s="21"/>
      <c r="E2" s="21"/>
      <c r="F2" s="20" t="s">
        <v>30</v>
      </c>
      <c r="G2" s="21"/>
      <c r="H2" s="21"/>
      <c r="I2" s="22"/>
      <c r="J2" s="18" t="s">
        <v>2</v>
      </c>
      <c r="K2" s="19" t="s">
        <v>3</v>
      </c>
    </row>
    <row r="3" spans="1:18" ht="63.75">
      <c r="A3" s="18"/>
      <c r="B3" s="18"/>
      <c r="C3" s="13" t="s">
        <v>4</v>
      </c>
      <c r="D3" s="13" t="s">
        <v>5</v>
      </c>
      <c r="E3" s="13" t="s">
        <v>6</v>
      </c>
      <c r="F3" s="13" t="s">
        <v>4</v>
      </c>
      <c r="G3" s="13" t="s">
        <v>5</v>
      </c>
      <c r="H3" s="13" t="s">
        <v>6</v>
      </c>
      <c r="I3" s="13" t="s">
        <v>7</v>
      </c>
      <c r="J3" s="18"/>
      <c r="K3" s="19"/>
      <c r="L3" s="12"/>
      <c r="M3" s="12"/>
      <c r="N3" s="12"/>
      <c r="O3" s="12"/>
      <c r="P3" s="12"/>
      <c r="Q3" s="12"/>
      <c r="R3" s="12"/>
    </row>
    <row r="4" spans="1:18" ht="15">
      <c r="A4" s="3" t="s">
        <v>8</v>
      </c>
      <c r="B4" s="4" t="s">
        <v>9</v>
      </c>
      <c r="C4" s="5"/>
      <c r="D4" s="10"/>
      <c r="E4" s="5"/>
      <c r="F4" s="5"/>
      <c r="G4" s="11"/>
      <c r="H4" s="5"/>
      <c r="I4" s="5"/>
      <c r="J4" s="5"/>
      <c r="K4" s="5"/>
      <c r="L4" s="12"/>
      <c r="M4" s="12"/>
      <c r="N4" s="12"/>
      <c r="O4" s="12"/>
      <c r="P4" s="12"/>
      <c r="Q4" s="12"/>
      <c r="R4" s="12"/>
    </row>
    <row r="5" spans="1:18" ht="26.25">
      <c r="A5" s="3" t="s">
        <v>10</v>
      </c>
      <c r="B5" s="4" t="s">
        <v>11</v>
      </c>
      <c r="C5" s="7">
        <v>26.69</v>
      </c>
      <c r="D5" s="7">
        <v>7.56</v>
      </c>
      <c r="E5" s="5">
        <f>C5*D5</f>
        <v>201.7764</v>
      </c>
      <c r="F5" s="5">
        <v>27.65</v>
      </c>
      <c r="G5" s="5">
        <v>7.56</v>
      </c>
      <c r="H5" s="5">
        <f>G5*F5</f>
        <v>209.034</v>
      </c>
      <c r="I5" s="5">
        <f aca="true" t="shared" si="0" ref="I5:I14">H5/E5*100</f>
        <v>103.59685275384038</v>
      </c>
      <c r="J5" s="5">
        <f aca="true" t="shared" si="1" ref="J5:J10">F5/C5*100</f>
        <v>103.59685275384038</v>
      </c>
      <c r="K5" s="5">
        <f aca="true" t="shared" si="2" ref="K5:K10">H5-E5</f>
        <v>7.2575999999999965</v>
      </c>
      <c r="L5" s="12"/>
      <c r="M5" s="12"/>
      <c r="N5" s="12"/>
      <c r="O5" s="12"/>
      <c r="P5" s="12"/>
      <c r="Q5" s="12"/>
      <c r="R5" s="12"/>
    </row>
    <row r="6" spans="1:18" ht="15">
      <c r="A6" s="3" t="s">
        <v>12</v>
      </c>
      <c r="B6" s="4" t="s">
        <v>11</v>
      </c>
      <c r="C6" s="7">
        <v>20.65</v>
      </c>
      <c r="D6" s="7">
        <v>7.56</v>
      </c>
      <c r="E6" s="5">
        <f>C6*D6</f>
        <v>156.11399999999998</v>
      </c>
      <c r="F6" s="5">
        <v>21.39</v>
      </c>
      <c r="G6" s="5">
        <v>7.56</v>
      </c>
      <c r="H6" s="5">
        <f>G6*F6</f>
        <v>161.70839999999998</v>
      </c>
      <c r="I6" s="5">
        <f t="shared" si="0"/>
        <v>103.58353510895884</v>
      </c>
      <c r="J6" s="5">
        <f t="shared" si="1"/>
        <v>103.58353510895886</v>
      </c>
      <c r="K6" s="5">
        <f t="shared" si="2"/>
        <v>5.594400000000007</v>
      </c>
      <c r="L6" s="12"/>
      <c r="M6" s="12"/>
      <c r="N6" s="12"/>
      <c r="O6" s="12"/>
      <c r="P6" s="12"/>
      <c r="Q6" s="12"/>
      <c r="R6" s="12"/>
    </row>
    <row r="7" spans="1:18" ht="26.25">
      <c r="A7" s="3" t="s">
        <v>13</v>
      </c>
      <c r="B7" s="4" t="s">
        <v>11</v>
      </c>
      <c r="C7" s="7"/>
      <c r="D7" s="7"/>
      <c r="E7" s="5"/>
      <c r="F7" s="5"/>
      <c r="G7" s="5"/>
      <c r="H7" s="5"/>
      <c r="I7" s="5"/>
      <c r="J7" s="5"/>
      <c r="K7" s="5"/>
      <c r="L7" s="12"/>
      <c r="M7" s="12"/>
      <c r="N7" s="12"/>
      <c r="O7" s="12"/>
      <c r="P7" s="12"/>
      <c r="Q7" s="12"/>
      <c r="R7" s="12"/>
    </row>
    <row r="8" spans="1:18" ht="26.25">
      <c r="A8" s="3" t="s">
        <v>28</v>
      </c>
      <c r="B8" s="4" t="s">
        <v>11</v>
      </c>
      <c r="C8" s="7">
        <v>5.66</v>
      </c>
      <c r="D8" s="7">
        <v>11</v>
      </c>
      <c r="E8" s="5">
        <f>C8*D8</f>
        <v>62.260000000000005</v>
      </c>
      <c r="F8" s="5">
        <v>5.83</v>
      </c>
      <c r="G8" s="5">
        <v>11</v>
      </c>
      <c r="H8" s="5">
        <f>G8*F8</f>
        <v>64.13</v>
      </c>
      <c r="I8" s="5">
        <f t="shared" si="0"/>
        <v>103.00353356890457</v>
      </c>
      <c r="J8" s="5">
        <f t="shared" si="1"/>
        <v>103.00353356890459</v>
      </c>
      <c r="K8" s="5">
        <f t="shared" si="2"/>
        <v>1.8699999999999903</v>
      </c>
      <c r="L8" s="12"/>
      <c r="M8" s="12"/>
      <c r="N8" s="12"/>
      <c r="O8" s="12"/>
      <c r="P8" s="12"/>
      <c r="Q8" s="12"/>
      <c r="R8" s="12"/>
    </row>
    <row r="9" spans="1:18" ht="26.25">
      <c r="A9" s="3" t="s">
        <v>27</v>
      </c>
      <c r="B9" s="4" t="s">
        <v>11</v>
      </c>
      <c r="C9" s="7">
        <v>5.68</v>
      </c>
      <c r="D9" s="7">
        <v>31</v>
      </c>
      <c r="E9" s="5">
        <f>C9*D9</f>
        <v>176.07999999999998</v>
      </c>
      <c r="F9" s="5">
        <v>5.85</v>
      </c>
      <c r="G9" s="5">
        <v>31</v>
      </c>
      <c r="H9" s="5">
        <f>F9*G9</f>
        <v>181.35</v>
      </c>
      <c r="I9" s="5">
        <f t="shared" si="0"/>
        <v>102.99295774647888</v>
      </c>
      <c r="J9" s="5">
        <f t="shared" si="1"/>
        <v>102.99295774647888</v>
      </c>
      <c r="K9" s="5">
        <f t="shared" si="2"/>
        <v>5.27000000000001</v>
      </c>
      <c r="L9" s="12"/>
      <c r="M9" s="12"/>
      <c r="N9" s="12"/>
      <c r="O9" s="12"/>
      <c r="P9" s="12"/>
      <c r="Q9" s="12"/>
      <c r="R9" s="12"/>
    </row>
    <row r="10" spans="1:18" ht="39">
      <c r="A10" s="3" t="s">
        <v>25</v>
      </c>
      <c r="B10" s="4" t="s">
        <v>16</v>
      </c>
      <c r="C10" s="7">
        <v>3.66</v>
      </c>
      <c r="D10" s="7">
        <v>176</v>
      </c>
      <c r="E10" s="5">
        <f>C10*D10</f>
        <v>644.1600000000001</v>
      </c>
      <c r="F10" s="5">
        <v>3.78</v>
      </c>
      <c r="G10" s="5">
        <v>176</v>
      </c>
      <c r="H10" s="5">
        <f>G10*F10</f>
        <v>665.28</v>
      </c>
      <c r="I10" s="5">
        <f t="shared" si="0"/>
        <v>103.27868852459015</v>
      </c>
      <c r="J10" s="5">
        <f t="shared" si="1"/>
        <v>103.27868852459015</v>
      </c>
      <c r="K10" s="5">
        <f t="shared" si="2"/>
        <v>21.11999999999989</v>
      </c>
      <c r="L10" s="12"/>
      <c r="M10" s="12"/>
      <c r="N10" s="12"/>
      <c r="O10" s="12"/>
      <c r="P10" s="12"/>
      <c r="Q10" s="12"/>
      <c r="R10" s="12"/>
    </row>
    <row r="11" spans="1:18" ht="30">
      <c r="A11" s="9" t="s">
        <v>17</v>
      </c>
      <c r="B11" s="4" t="s">
        <v>18</v>
      </c>
      <c r="C11" s="5"/>
      <c r="D11" s="6"/>
      <c r="E11" s="5"/>
      <c r="F11" s="5"/>
      <c r="G11" s="5"/>
      <c r="H11" s="5"/>
      <c r="I11" s="5"/>
      <c r="J11" s="5"/>
      <c r="K11" s="5"/>
      <c r="L11" s="12"/>
      <c r="M11" s="12"/>
      <c r="N11" s="12"/>
      <c r="O11" s="12"/>
      <c r="P11" s="12"/>
      <c r="Q11" s="12"/>
      <c r="R11" s="12"/>
    </row>
    <row r="12" spans="1:18" ht="15">
      <c r="A12" s="3" t="s">
        <v>19</v>
      </c>
      <c r="B12" s="4" t="s">
        <v>20</v>
      </c>
      <c r="C12" s="5"/>
      <c r="D12" s="6"/>
      <c r="E12" s="5">
        <f>E4*32+E5+E6+E7+E10+E8*32+E9</f>
        <v>3170.4504</v>
      </c>
      <c r="F12" s="5"/>
      <c r="G12" s="5"/>
      <c r="H12" s="5">
        <f>H4*32+H5+H6+H7+H10+H8*32+H9</f>
        <v>3269.5323999999996</v>
      </c>
      <c r="I12" s="5">
        <f t="shared" si="0"/>
        <v>103.12517111133484</v>
      </c>
      <c r="J12" s="5"/>
      <c r="K12" s="5">
        <f>H12-E12</f>
        <v>99.08199999999943</v>
      </c>
      <c r="L12" s="12"/>
      <c r="M12" s="12"/>
      <c r="N12" s="12"/>
      <c r="O12" s="12"/>
      <c r="P12" s="12"/>
      <c r="Q12" s="12"/>
      <c r="R12" s="12"/>
    </row>
    <row r="13" spans="1:18" ht="15">
      <c r="A13" s="3" t="s">
        <v>21</v>
      </c>
      <c r="B13" s="4" t="s">
        <v>22</v>
      </c>
      <c r="C13" s="5"/>
      <c r="D13" s="6"/>
      <c r="E13" s="5">
        <f>E4*46+E5*2+E6*2+E7*2+141*2*C10+E8*46+E9*2</f>
        <v>4964.0208</v>
      </c>
      <c r="F13" s="5"/>
      <c r="G13" s="5"/>
      <c r="H13" s="5">
        <f>H4*46+H5*2+H6*2+H7*2+141*2*F10+H8*46+H9*2</f>
        <v>5120.1248</v>
      </c>
      <c r="I13" s="5">
        <f t="shared" si="0"/>
        <v>103.1447088215263</v>
      </c>
      <c r="J13" s="5"/>
      <c r="K13" s="5">
        <f>H13-E13</f>
        <v>156.10399999999936</v>
      </c>
      <c r="L13" s="12"/>
      <c r="M13" s="12"/>
      <c r="N13" s="12"/>
      <c r="O13" s="12"/>
      <c r="P13" s="12"/>
      <c r="Q13" s="12"/>
      <c r="R13" s="12"/>
    </row>
    <row r="14" spans="1:18" ht="15">
      <c r="A14" s="3" t="s">
        <v>23</v>
      </c>
      <c r="B14" s="4" t="s">
        <v>24</v>
      </c>
      <c r="C14" s="5"/>
      <c r="D14" s="6"/>
      <c r="E14" s="5">
        <f>E4*65+E5*3+E6*3+E7*3+124*3*C10+E8*65+E9*3</f>
        <v>7010.3312000000005</v>
      </c>
      <c r="F14" s="5"/>
      <c r="G14" s="5"/>
      <c r="H14" s="5">
        <f>H4*65+H5*3+H6*3+H7*3+124*3*F10+H8*65+H9*3</f>
        <v>7230.8872</v>
      </c>
      <c r="I14" s="5">
        <f t="shared" si="0"/>
        <v>103.14615663237137</v>
      </c>
      <c r="J14" s="5"/>
      <c r="K14" s="5">
        <f>H14-E14</f>
        <v>220.55599999999959</v>
      </c>
      <c r="L14" s="12"/>
      <c r="M14" s="12"/>
      <c r="N14" s="12"/>
      <c r="O14" s="12"/>
      <c r="P14" s="12"/>
      <c r="Q14" s="12"/>
      <c r="R14" s="12"/>
    </row>
  </sheetData>
  <sheetProtection/>
  <mergeCells count="7">
    <mergeCell ref="A1:K1"/>
    <mergeCell ref="A2:A3"/>
    <mergeCell ref="B2:B3"/>
    <mergeCell ref="C2:E2"/>
    <mergeCell ref="F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"/>
  <sheetViews>
    <sheetView zoomScalePageLayoutView="0" workbookViewId="0" topLeftCell="A1">
      <selection activeCell="A1" sqref="A1:K1"/>
    </sheetView>
  </sheetViews>
  <sheetFormatPr defaultColWidth="9.140625" defaultRowHeight="15"/>
  <cols>
    <col min="1" max="1" width="27.140625" style="1" customWidth="1"/>
    <col min="2" max="10" width="9.140625" style="1" customWidth="1"/>
    <col min="11" max="11" width="15.00390625" style="1" customWidth="1"/>
    <col min="12" max="16384" width="9.140625" style="1" customWidth="1"/>
  </cols>
  <sheetData>
    <row r="1" spans="1:11" ht="58.5" customHeight="1">
      <c r="A1" s="17" t="s">
        <v>35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0</v>
      </c>
      <c r="B2" s="18" t="s">
        <v>1</v>
      </c>
      <c r="C2" s="20" t="s">
        <v>31</v>
      </c>
      <c r="D2" s="21"/>
      <c r="E2" s="21"/>
      <c r="F2" s="20" t="s">
        <v>32</v>
      </c>
      <c r="G2" s="21"/>
      <c r="H2" s="21"/>
      <c r="I2" s="22"/>
      <c r="J2" s="18" t="s">
        <v>2</v>
      </c>
      <c r="K2" s="19" t="s">
        <v>3</v>
      </c>
    </row>
    <row r="3" spans="1:18" ht="63.75">
      <c r="A3" s="18"/>
      <c r="B3" s="18"/>
      <c r="C3" s="16" t="s">
        <v>4</v>
      </c>
      <c r="D3" s="16" t="s">
        <v>5</v>
      </c>
      <c r="E3" s="16" t="s">
        <v>6</v>
      </c>
      <c r="F3" s="16" t="s">
        <v>4</v>
      </c>
      <c r="G3" s="16" t="s">
        <v>5</v>
      </c>
      <c r="H3" s="16" t="s">
        <v>6</v>
      </c>
      <c r="I3" s="16" t="s">
        <v>7</v>
      </c>
      <c r="J3" s="18"/>
      <c r="K3" s="19"/>
      <c r="L3" s="12"/>
      <c r="M3" s="12"/>
      <c r="N3" s="12"/>
      <c r="O3" s="12"/>
      <c r="P3" s="12"/>
      <c r="Q3" s="12"/>
      <c r="R3" s="12"/>
    </row>
    <row r="4" spans="1:18" ht="15">
      <c r="A4" s="3" t="s">
        <v>8</v>
      </c>
      <c r="B4" s="4" t="s">
        <v>9</v>
      </c>
      <c r="C4" s="5"/>
      <c r="D4" s="10"/>
      <c r="E4" s="5"/>
      <c r="F4" s="5"/>
      <c r="G4" s="11"/>
      <c r="H4" s="5"/>
      <c r="I4" s="5"/>
      <c r="J4" s="5"/>
      <c r="K4" s="5"/>
      <c r="L4" s="12"/>
      <c r="M4" s="12"/>
      <c r="N4" s="12"/>
      <c r="O4" s="12"/>
      <c r="P4" s="12"/>
      <c r="Q4" s="12"/>
      <c r="R4" s="12"/>
    </row>
    <row r="5" spans="1:18" ht="26.25">
      <c r="A5" s="3" t="s">
        <v>10</v>
      </c>
      <c r="B5" s="4" t="s">
        <v>11</v>
      </c>
      <c r="C5" s="7">
        <v>26.69</v>
      </c>
      <c r="D5" s="7">
        <v>3.15</v>
      </c>
      <c r="E5" s="5">
        <f>D5*C5</f>
        <v>84.0735</v>
      </c>
      <c r="F5" s="5">
        <v>27.65</v>
      </c>
      <c r="G5" s="5">
        <v>3.15</v>
      </c>
      <c r="H5" s="5">
        <f>G5*F5</f>
        <v>87.0975</v>
      </c>
      <c r="I5" s="5">
        <f>H5/E5*100</f>
        <v>103.59685275384038</v>
      </c>
      <c r="J5" s="5">
        <f>F5/C5*100</f>
        <v>103.59685275384038</v>
      </c>
      <c r="K5" s="5">
        <f>H5-E5</f>
        <v>3.024000000000001</v>
      </c>
      <c r="L5" s="12"/>
      <c r="M5" s="12"/>
      <c r="N5" s="12"/>
      <c r="O5" s="12"/>
      <c r="P5" s="12"/>
      <c r="Q5" s="12"/>
      <c r="R5" s="12"/>
    </row>
    <row r="6" spans="1:18" ht="26.25">
      <c r="A6" s="3" t="s">
        <v>12</v>
      </c>
      <c r="B6" s="4" t="s">
        <v>11</v>
      </c>
      <c r="C6" s="7">
        <v>20.65</v>
      </c>
      <c r="D6" s="7">
        <v>3.15</v>
      </c>
      <c r="E6" s="5">
        <f>D6*C6</f>
        <v>65.0475</v>
      </c>
      <c r="F6" s="5">
        <v>21.39</v>
      </c>
      <c r="G6" s="5">
        <v>3.15</v>
      </c>
      <c r="H6" s="5">
        <f>G6*F6</f>
        <v>67.3785</v>
      </c>
      <c r="I6" s="5">
        <f>H6/E6*100</f>
        <v>103.58353510895884</v>
      </c>
      <c r="J6" s="5">
        <f>F6/C6*100</f>
        <v>103.58353510895886</v>
      </c>
      <c r="K6" s="5">
        <f>H6-E6</f>
        <v>2.331000000000003</v>
      </c>
      <c r="L6" s="12"/>
      <c r="M6" s="12"/>
      <c r="N6" s="12"/>
      <c r="O6" s="12"/>
      <c r="P6" s="12"/>
      <c r="Q6" s="12"/>
      <c r="R6" s="12"/>
    </row>
    <row r="7" spans="1:18" ht="26.25">
      <c r="A7" s="3" t="s">
        <v>13</v>
      </c>
      <c r="B7" s="4" t="s">
        <v>11</v>
      </c>
      <c r="C7" s="7"/>
      <c r="D7" s="7"/>
      <c r="E7" s="5"/>
      <c r="F7" s="5"/>
      <c r="G7" s="5"/>
      <c r="H7" s="5"/>
      <c r="I7" s="5"/>
      <c r="J7" s="5"/>
      <c r="K7" s="5"/>
      <c r="L7" s="12"/>
      <c r="M7" s="12"/>
      <c r="N7" s="12"/>
      <c r="O7" s="12"/>
      <c r="P7" s="12"/>
      <c r="Q7" s="12"/>
      <c r="R7" s="12"/>
    </row>
    <row r="8" spans="1:18" ht="26.25">
      <c r="A8" s="3" t="s">
        <v>14</v>
      </c>
      <c r="B8" s="4" t="s">
        <v>11</v>
      </c>
      <c r="C8" s="7"/>
      <c r="D8" s="8"/>
      <c r="E8" s="5"/>
      <c r="F8" s="5"/>
      <c r="G8" s="5"/>
      <c r="H8" s="5"/>
      <c r="I8" s="5"/>
      <c r="J8" s="5"/>
      <c r="K8" s="5"/>
      <c r="L8" s="12"/>
      <c r="M8" s="12"/>
      <c r="N8" s="12"/>
      <c r="O8" s="12"/>
      <c r="P8" s="12"/>
      <c r="Q8" s="12"/>
      <c r="R8" s="12"/>
    </row>
    <row r="9" spans="1:18" ht="39">
      <c r="A9" s="3" t="s">
        <v>25</v>
      </c>
      <c r="B9" s="4" t="s">
        <v>16</v>
      </c>
      <c r="C9" s="7"/>
      <c r="D9" s="7"/>
      <c r="E9" s="5"/>
      <c r="F9" s="5"/>
      <c r="G9" s="5"/>
      <c r="H9" s="5"/>
      <c r="I9" s="5"/>
      <c r="J9" s="5"/>
      <c r="K9" s="5"/>
      <c r="L9" s="12"/>
      <c r="M9" s="12"/>
      <c r="N9" s="12"/>
      <c r="O9" s="12"/>
      <c r="P9" s="12"/>
      <c r="Q9" s="12"/>
      <c r="R9" s="12"/>
    </row>
    <row r="10" spans="1:18" ht="39">
      <c r="A10" s="3" t="s">
        <v>26</v>
      </c>
      <c r="B10" s="4" t="s">
        <v>11</v>
      </c>
      <c r="C10" s="7">
        <v>2.73</v>
      </c>
      <c r="D10" s="7">
        <v>364</v>
      </c>
      <c r="E10" s="5">
        <f>C10*D10</f>
        <v>993.72</v>
      </c>
      <c r="F10" s="5">
        <v>2.82</v>
      </c>
      <c r="G10" s="5">
        <v>364</v>
      </c>
      <c r="H10" s="5">
        <f>G10*F10</f>
        <v>1026.48</v>
      </c>
      <c r="I10" s="5">
        <f>H10/E10*100</f>
        <v>103.29670329670328</v>
      </c>
      <c r="J10" s="5">
        <f>F10/C10*100</f>
        <v>103.29670329670328</v>
      </c>
      <c r="K10" s="5">
        <f>H10-E10</f>
        <v>32.75999999999999</v>
      </c>
      <c r="L10" s="12"/>
      <c r="M10" s="12"/>
      <c r="N10" s="12"/>
      <c r="O10" s="12"/>
      <c r="P10" s="12"/>
      <c r="Q10" s="12"/>
      <c r="R10" s="12"/>
    </row>
    <row r="11" spans="1:18" ht="30">
      <c r="A11" s="9" t="s">
        <v>17</v>
      </c>
      <c r="B11" s="4" t="s">
        <v>18</v>
      </c>
      <c r="C11" s="5"/>
      <c r="D11" s="6"/>
      <c r="E11" s="5"/>
      <c r="F11" s="5"/>
      <c r="G11" s="5"/>
      <c r="H11" s="5"/>
      <c r="I11" s="5"/>
      <c r="J11" s="5"/>
      <c r="K11" s="5"/>
      <c r="L11" s="12"/>
      <c r="M11" s="12"/>
      <c r="N11" s="12"/>
      <c r="O11" s="12"/>
      <c r="P11" s="12"/>
      <c r="Q11" s="12"/>
      <c r="R11" s="12"/>
    </row>
    <row r="12" spans="1:18" ht="26.25">
      <c r="A12" s="3" t="s">
        <v>19</v>
      </c>
      <c r="B12" s="4" t="s">
        <v>20</v>
      </c>
      <c r="C12" s="5"/>
      <c r="D12" s="6"/>
      <c r="E12" s="5">
        <f>E4*32+E5+E6+E7+E9+E8+E10*1</f>
        <v>1142.841</v>
      </c>
      <c r="F12" s="5"/>
      <c r="G12" s="5"/>
      <c r="H12" s="5">
        <f>H4*32+H5+H6+H7+H9+H8+H10*1</f>
        <v>1180.9560000000001</v>
      </c>
      <c r="I12" s="5">
        <f>H12/E12*100</f>
        <v>103.33510960842325</v>
      </c>
      <c r="J12" s="5"/>
      <c r="K12" s="5">
        <f>H12-E12</f>
        <v>38.11500000000024</v>
      </c>
      <c r="L12" s="12"/>
      <c r="M12" s="12"/>
      <c r="N12" s="12"/>
      <c r="O12" s="12"/>
      <c r="P12" s="12"/>
      <c r="Q12" s="12"/>
      <c r="R12" s="12"/>
    </row>
    <row r="13" spans="1:18" ht="26.25">
      <c r="A13" s="3" t="s">
        <v>21</v>
      </c>
      <c r="B13" s="4" t="s">
        <v>22</v>
      </c>
      <c r="C13" s="5"/>
      <c r="D13" s="6"/>
      <c r="E13" s="5">
        <f>E4*46+E5*2+E6*2+E7*2+266*2*C9+E8*2+E10*2</f>
        <v>2285.682</v>
      </c>
      <c r="F13" s="5"/>
      <c r="G13" s="5"/>
      <c r="H13" s="5">
        <f>H4*46+H5*2+H6*2+H7*2+266*2*F9+H8*2+H10*2</f>
        <v>2361.9120000000003</v>
      </c>
      <c r="I13" s="5">
        <f>H13/E13*100</f>
        <v>103.33510960842325</v>
      </c>
      <c r="J13" s="5"/>
      <c r="K13" s="5">
        <f>H13-E13</f>
        <v>76.23000000000047</v>
      </c>
      <c r="L13" s="12"/>
      <c r="M13" s="12"/>
      <c r="N13" s="12"/>
      <c r="O13" s="12"/>
      <c r="P13" s="12"/>
      <c r="Q13" s="12"/>
      <c r="R13" s="12"/>
    </row>
    <row r="14" spans="1:18" ht="26.25">
      <c r="A14" s="3" t="s">
        <v>23</v>
      </c>
      <c r="B14" s="4" t="s">
        <v>24</v>
      </c>
      <c r="C14" s="5"/>
      <c r="D14" s="6"/>
      <c r="E14" s="5">
        <f>E4*65+E5*3+E6*3+E7*3+225*3*C9+E8*3+E10*3</f>
        <v>3428.5229999999997</v>
      </c>
      <c r="F14" s="5"/>
      <c r="G14" s="5"/>
      <c r="H14" s="5">
        <f>H4*65+H5*3+H6*3+H7*3+225*3*F9+H8*3+H10*3</f>
        <v>3542.868</v>
      </c>
      <c r="I14" s="5">
        <f>H14/E14*100</f>
        <v>103.33510960842322</v>
      </c>
      <c r="J14" s="5"/>
      <c r="K14" s="5">
        <f>H14-E14</f>
        <v>114.34500000000025</v>
      </c>
      <c r="L14" s="12"/>
      <c r="M14" s="12"/>
      <c r="N14" s="12"/>
      <c r="O14" s="12"/>
      <c r="P14" s="12"/>
      <c r="Q14" s="12"/>
      <c r="R14" s="12"/>
    </row>
  </sheetData>
  <sheetProtection/>
  <mergeCells count="7">
    <mergeCell ref="A1:K1"/>
    <mergeCell ref="A2:A3"/>
    <mergeCell ref="B2:B3"/>
    <mergeCell ref="C2:E2"/>
    <mergeCell ref="F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A1:R14"/>
  <sheetViews>
    <sheetView zoomScalePageLayoutView="0" workbookViewId="0" topLeftCell="A1">
      <selection activeCell="D19" sqref="D19"/>
    </sheetView>
  </sheetViews>
  <sheetFormatPr defaultColWidth="9.140625" defaultRowHeight="15"/>
  <cols>
    <col min="1" max="1" width="27.140625" style="1" customWidth="1"/>
    <col min="2" max="10" width="9.140625" style="1" customWidth="1"/>
    <col min="11" max="11" width="15.00390625" style="1" customWidth="1"/>
    <col min="12" max="16384" width="9.140625" style="1" customWidth="1"/>
  </cols>
  <sheetData>
    <row r="1" spans="1:11" ht="58.5" customHeight="1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</row>
    <row r="2" spans="1:11" ht="15">
      <c r="A2" s="18" t="s">
        <v>0</v>
      </c>
      <c r="B2" s="18" t="s">
        <v>1</v>
      </c>
      <c r="C2" s="20" t="s">
        <v>31</v>
      </c>
      <c r="D2" s="21"/>
      <c r="E2" s="21"/>
      <c r="F2" s="20" t="s">
        <v>32</v>
      </c>
      <c r="G2" s="21"/>
      <c r="H2" s="21"/>
      <c r="I2" s="22"/>
      <c r="J2" s="18" t="s">
        <v>2</v>
      </c>
      <c r="K2" s="19" t="s">
        <v>3</v>
      </c>
    </row>
    <row r="3" spans="1:18" ht="75" customHeight="1">
      <c r="A3" s="18"/>
      <c r="B3" s="18"/>
      <c r="C3" s="14" t="s">
        <v>4</v>
      </c>
      <c r="D3" s="14" t="s">
        <v>5</v>
      </c>
      <c r="E3" s="14" t="s">
        <v>6</v>
      </c>
      <c r="F3" s="14" t="s">
        <v>4</v>
      </c>
      <c r="G3" s="14" t="s">
        <v>5</v>
      </c>
      <c r="H3" s="14" t="s">
        <v>6</v>
      </c>
      <c r="I3" s="14" t="s">
        <v>7</v>
      </c>
      <c r="J3" s="18"/>
      <c r="K3" s="19"/>
      <c r="L3" s="12"/>
      <c r="M3" s="12"/>
      <c r="N3" s="12"/>
      <c r="O3" s="12"/>
      <c r="P3" s="12"/>
      <c r="Q3" s="12"/>
      <c r="R3" s="12"/>
    </row>
    <row r="4" spans="1:18" ht="15">
      <c r="A4" s="3" t="s">
        <v>8</v>
      </c>
      <c r="B4" s="4" t="s">
        <v>9</v>
      </c>
      <c r="C4" s="5"/>
      <c r="D4" s="10"/>
      <c r="E4" s="5"/>
      <c r="F4" s="5"/>
      <c r="G4" s="11"/>
      <c r="H4" s="5"/>
      <c r="I4" s="5"/>
      <c r="J4" s="5"/>
      <c r="K4" s="5"/>
      <c r="L4" s="12"/>
      <c r="M4" s="12"/>
      <c r="N4" s="12"/>
      <c r="O4" s="12"/>
      <c r="P4" s="12"/>
      <c r="Q4" s="12"/>
      <c r="R4" s="12"/>
    </row>
    <row r="5" spans="1:18" ht="26.25">
      <c r="A5" s="3" t="s">
        <v>10</v>
      </c>
      <c r="B5" s="4" t="s">
        <v>11</v>
      </c>
      <c r="C5" s="7">
        <v>26.69</v>
      </c>
      <c r="D5" s="7">
        <v>1.72</v>
      </c>
      <c r="E5" s="5">
        <f>D5*C5</f>
        <v>45.906800000000004</v>
      </c>
      <c r="F5" s="5">
        <v>27.65</v>
      </c>
      <c r="G5" s="5">
        <v>1.72</v>
      </c>
      <c r="H5" s="5">
        <f>G5*F5</f>
        <v>47.558</v>
      </c>
      <c r="I5" s="5">
        <f>H5/E5*100</f>
        <v>103.59685275384038</v>
      </c>
      <c r="J5" s="5">
        <f>F5/C5*100</f>
        <v>103.59685275384038</v>
      </c>
      <c r="K5" s="5">
        <f>H5-E5</f>
        <v>1.6511999999999958</v>
      </c>
      <c r="L5" s="12"/>
      <c r="M5" s="12"/>
      <c r="N5" s="12"/>
      <c r="O5" s="12"/>
      <c r="P5" s="12"/>
      <c r="Q5" s="12"/>
      <c r="R5" s="12"/>
    </row>
    <row r="6" spans="1:18" ht="26.25">
      <c r="A6" s="3" t="s">
        <v>12</v>
      </c>
      <c r="B6" s="4" t="s">
        <v>11</v>
      </c>
      <c r="C6" s="7"/>
      <c r="D6" s="7"/>
      <c r="E6" s="5"/>
      <c r="F6" s="5"/>
      <c r="G6" s="5"/>
      <c r="H6" s="5"/>
      <c r="I6" s="5"/>
      <c r="J6" s="5"/>
      <c r="K6" s="5"/>
      <c r="L6" s="12"/>
      <c r="M6" s="12"/>
      <c r="N6" s="12"/>
      <c r="O6" s="12"/>
      <c r="P6" s="12"/>
      <c r="Q6" s="12"/>
      <c r="R6" s="12"/>
    </row>
    <row r="7" spans="1:18" ht="26.25">
      <c r="A7" s="3" t="s">
        <v>13</v>
      </c>
      <c r="B7" s="4" t="s">
        <v>11</v>
      </c>
      <c r="C7" s="7"/>
      <c r="D7" s="7"/>
      <c r="E7" s="5"/>
      <c r="F7" s="5"/>
      <c r="G7" s="5"/>
      <c r="H7" s="5"/>
      <c r="I7" s="5"/>
      <c r="J7" s="5"/>
      <c r="K7" s="5"/>
      <c r="L7" s="12"/>
      <c r="M7" s="12"/>
      <c r="N7" s="12"/>
      <c r="O7" s="12"/>
      <c r="P7" s="12"/>
      <c r="Q7" s="12"/>
      <c r="R7" s="12"/>
    </row>
    <row r="8" spans="1:18" ht="26.25">
      <c r="A8" s="3" t="s">
        <v>14</v>
      </c>
      <c r="B8" s="4" t="s">
        <v>11</v>
      </c>
      <c r="C8" s="7"/>
      <c r="D8" s="8"/>
      <c r="E8" s="5"/>
      <c r="F8" s="5"/>
      <c r="G8" s="5"/>
      <c r="H8" s="5"/>
      <c r="I8" s="5"/>
      <c r="J8" s="5"/>
      <c r="K8" s="5"/>
      <c r="L8" s="12"/>
      <c r="M8" s="12"/>
      <c r="N8" s="12"/>
      <c r="O8" s="12"/>
      <c r="P8" s="12"/>
      <c r="Q8" s="12"/>
      <c r="R8" s="12"/>
    </row>
    <row r="9" spans="1:18" ht="39">
      <c r="A9" s="3" t="s">
        <v>25</v>
      </c>
      <c r="B9" s="4" t="s">
        <v>16</v>
      </c>
      <c r="C9" s="7"/>
      <c r="D9" s="7"/>
      <c r="E9" s="5"/>
      <c r="F9" s="5"/>
      <c r="G9" s="5"/>
      <c r="H9" s="5"/>
      <c r="I9" s="5"/>
      <c r="J9" s="5"/>
      <c r="K9" s="5"/>
      <c r="L9" s="12"/>
      <c r="M9" s="12"/>
      <c r="N9" s="12"/>
      <c r="O9" s="12"/>
      <c r="P9" s="12"/>
      <c r="Q9" s="12"/>
      <c r="R9" s="12"/>
    </row>
    <row r="10" spans="1:18" ht="39">
      <c r="A10" s="3" t="s">
        <v>26</v>
      </c>
      <c r="B10" s="4" t="s">
        <v>11</v>
      </c>
      <c r="C10" s="7">
        <v>2.73</v>
      </c>
      <c r="D10" s="7">
        <v>364</v>
      </c>
      <c r="E10" s="5">
        <f>C10*D10</f>
        <v>993.72</v>
      </c>
      <c r="F10" s="5">
        <v>2.82</v>
      </c>
      <c r="G10" s="5">
        <v>364</v>
      </c>
      <c r="H10" s="5">
        <f>G10*F10</f>
        <v>1026.48</v>
      </c>
      <c r="I10" s="5">
        <f>H10/E10*100</f>
        <v>103.29670329670328</v>
      </c>
      <c r="J10" s="5">
        <f>F10/C10*100</f>
        <v>103.29670329670328</v>
      </c>
      <c r="K10" s="5">
        <f>H10-E10</f>
        <v>32.75999999999999</v>
      </c>
      <c r="L10" s="12"/>
      <c r="M10" s="12"/>
      <c r="N10" s="12"/>
      <c r="O10" s="12"/>
      <c r="P10" s="12"/>
      <c r="Q10" s="12"/>
      <c r="R10" s="12"/>
    </row>
    <row r="11" spans="1:18" ht="30">
      <c r="A11" s="9" t="s">
        <v>17</v>
      </c>
      <c r="B11" s="4" t="s">
        <v>18</v>
      </c>
      <c r="C11" s="5"/>
      <c r="D11" s="6"/>
      <c r="E11" s="5"/>
      <c r="F11" s="5"/>
      <c r="G11" s="5"/>
      <c r="H11" s="5"/>
      <c r="I11" s="5"/>
      <c r="J11" s="5"/>
      <c r="K11" s="5"/>
      <c r="L11" s="12"/>
      <c r="M11" s="12"/>
      <c r="N11" s="12"/>
      <c r="O11" s="12"/>
      <c r="P11" s="12"/>
      <c r="Q11" s="12"/>
      <c r="R11" s="12"/>
    </row>
    <row r="12" spans="1:18" ht="26.25">
      <c r="A12" s="3" t="s">
        <v>19</v>
      </c>
      <c r="B12" s="4" t="s">
        <v>20</v>
      </c>
      <c r="C12" s="5"/>
      <c r="D12" s="6"/>
      <c r="E12" s="5">
        <f>E4*32+E5+E6+E7+E9+E8+E10*1</f>
        <v>1039.6268</v>
      </c>
      <c r="F12" s="5"/>
      <c r="G12" s="5"/>
      <c r="H12" s="5">
        <f>H4*32+H5+H6+H7+H9+H8+H10*1</f>
        <v>1074.038</v>
      </c>
      <c r="I12" s="5">
        <f>H12/E12*100</f>
        <v>103.30995699610668</v>
      </c>
      <c r="J12" s="5"/>
      <c r="K12" s="5">
        <f>H12-E12</f>
        <v>34.41120000000001</v>
      </c>
      <c r="L12" s="12"/>
      <c r="M12" s="12"/>
      <c r="N12" s="12"/>
      <c r="O12" s="12"/>
      <c r="P12" s="12"/>
      <c r="Q12" s="12"/>
      <c r="R12" s="12"/>
    </row>
    <row r="13" spans="1:18" ht="26.25">
      <c r="A13" s="3" t="s">
        <v>21</v>
      </c>
      <c r="B13" s="4" t="s">
        <v>22</v>
      </c>
      <c r="C13" s="5"/>
      <c r="D13" s="6"/>
      <c r="E13" s="5">
        <f>E4*46+E5*2+E6*2+E7*2+266*2*C9+E8*2+E10*2</f>
        <v>2079.2536</v>
      </c>
      <c r="F13" s="5"/>
      <c r="G13" s="5"/>
      <c r="H13" s="5">
        <f>H4*46+H5*2+H6*2+H7*2+266*2*F9+H8*2+H10*2</f>
        <v>2148.076</v>
      </c>
      <c r="I13" s="5">
        <f>H13/E13*100</f>
        <v>103.30995699610668</v>
      </c>
      <c r="J13" s="5"/>
      <c r="K13" s="5">
        <f>H13-E13</f>
        <v>68.82240000000002</v>
      </c>
      <c r="L13" s="12"/>
      <c r="M13" s="12"/>
      <c r="N13" s="12"/>
      <c r="O13" s="12"/>
      <c r="P13" s="12"/>
      <c r="Q13" s="12"/>
      <c r="R13" s="12"/>
    </row>
    <row r="14" spans="1:18" ht="26.25">
      <c r="A14" s="3" t="s">
        <v>23</v>
      </c>
      <c r="B14" s="4" t="s">
        <v>24</v>
      </c>
      <c r="C14" s="5"/>
      <c r="D14" s="6"/>
      <c r="E14" s="5">
        <f>E4*65+E5*3+E6*3+E7*3+225*3*C9+E8*3+E10*3</f>
        <v>3118.8804</v>
      </c>
      <c r="F14" s="5"/>
      <c r="G14" s="5"/>
      <c r="H14" s="5">
        <f>H4*65+H5*3+H6*3+H7*3+225*3*F9+H8*3+H10*3</f>
        <v>3222.114</v>
      </c>
      <c r="I14" s="5">
        <f>H14/E14*100</f>
        <v>103.30995699610668</v>
      </c>
      <c r="J14" s="5"/>
      <c r="K14" s="5">
        <f>H14-E14</f>
        <v>103.23360000000002</v>
      </c>
      <c r="L14" s="12"/>
      <c r="M14" s="12"/>
      <c r="N14" s="12"/>
      <c r="O14" s="12"/>
      <c r="P14" s="12"/>
      <c r="Q14" s="12"/>
      <c r="R14" s="12"/>
    </row>
  </sheetData>
  <sheetProtection/>
  <mergeCells count="7">
    <mergeCell ref="A1:K1"/>
    <mergeCell ref="A2:A3"/>
    <mergeCell ref="B2:B3"/>
    <mergeCell ref="C2:E2"/>
    <mergeCell ref="F2:I2"/>
    <mergeCell ref="J2:J3"/>
    <mergeCell ref="K2:K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Николихина Наталья Анатольевна</dc:creator>
  <cp:keywords/>
  <dc:description/>
  <cp:lastModifiedBy>Пользователь</cp:lastModifiedBy>
  <cp:lastPrinted>2020-10-13T10:37:16Z</cp:lastPrinted>
  <dcterms:created xsi:type="dcterms:W3CDTF">2015-10-19T11:00:05Z</dcterms:created>
  <dcterms:modified xsi:type="dcterms:W3CDTF">2020-11-06T05:51:32Z</dcterms:modified>
  <cp:category/>
  <cp:version/>
  <cp:contentType/>
  <cp:contentStatus/>
</cp:coreProperties>
</file>